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activeTab="2"/>
  </bookViews>
  <sheets>
    <sheet name="Rencontre 1" sheetId="3" r:id="rId1"/>
    <sheet name="Rencontre 2" sheetId="26" r:id="rId2"/>
    <sheet name="Rencontre 3" sheetId="27" r:id="rId3"/>
    <sheet name="Joueurs" sheetId="28" r:id="rId4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24519"/>
</workbook>
</file>

<file path=xl/calcChain.xml><?xml version="1.0" encoding="utf-8"?>
<calcChain xmlns="http://schemas.openxmlformats.org/spreadsheetml/2006/main">
  <c r="K14" i="27"/>
  <c r="K12"/>
  <c r="K10"/>
  <c r="K14" i="26"/>
  <c r="K12"/>
  <c r="K10"/>
  <c r="B14" i="27"/>
  <c r="B12"/>
  <c r="B10"/>
  <c r="B14" i="26"/>
  <c r="B12"/>
  <c r="B10"/>
  <c r="K14" i="3"/>
  <c r="K12"/>
  <c r="K10"/>
  <c r="B14"/>
  <c r="B12"/>
  <c r="B10"/>
  <c r="F10" i="27" l="1"/>
  <c r="G10" s="1"/>
  <c r="I10"/>
  <c r="R10" s="1"/>
  <c r="L10"/>
  <c r="N10"/>
  <c r="O10"/>
  <c r="F12"/>
  <c r="G12" s="1"/>
  <c r="I12"/>
  <c r="R12" s="1"/>
  <c r="L12"/>
  <c r="N12"/>
  <c r="O12"/>
  <c r="P12" s="1"/>
  <c r="F14"/>
  <c r="G14" s="1"/>
  <c r="I14"/>
  <c r="R14" s="1"/>
  <c r="L14"/>
  <c r="N14"/>
  <c r="O14"/>
  <c r="P14" s="1"/>
  <c r="D16"/>
  <c r="E16"/>
  <c r="M16"/>
  <c r="M19"/>
  <c r="P19"/>
  <c r="I10" i="26"/>
  <c r="I12"/>
  <c r="R12" s="1"/>
  <c r="I14"/>
  <c r="R14" s="1"/>
  <c r="I10" i="3"/>
  <c r="R10" s="1"/>
  <c r="I14"/>
  <c r="R14" s="1"/>
  <c r="I12"/>
  <c r="R12" s="1"/>
  <c r="F10" i="26"/>
  <c r="G10"/>
  <c r="L10"/>
  <c r="N10"/>
  <c r="O10"/>
  <c r="F12"/>
  <c r="L12"/>
  <c r="N12"/>
  <c r="O12"/>
  <c r="F14"/>
  <c r="G14" s="1"/>
  <c r="L14"/>
  <c r="N14"/>
  <c r="N16" s="1"/>
  <c r="O14"/>
  <c r="D16"/>
  <c r="E16"/>
  <c r="M16"/>
  <c r="M19"/>
  <c r="P19"/>
  <c r="N10" i="3"/>
  <c r="N12"/>
  <c r="N14"/>
  <c r="E16"/>
  <c r="P19"/>
  <c r="M19"/>
  <c r="O14"/>
  <c r="P14" s="1"/>
  <c r="O12"/>
  <c r="O10"/>
  <c r="O16" s="1"/>
  <c r="F14"/>
  <c r="G14" s="1"/>
  <c r="F12"/>
  <c r="G12" s="1"/>
  <c r="F10"/>
  <c r="G10" s="1"/>
  <c r="M16"/>
  <c r="D16"/>
  <c r="L14"/>
  <c r="L12"/>
  <c r="L10"/>
  <c r="P12" l="1"/>
  <c r="P14" i="26"/>
  <c r="P10" i="3"/>
  <c r="P12" i="26"/>
  <c r="O16" i="27"/>
  <c r="P10"/>
  <c r="I16"/>
  <c r="R16"/>
  <c r="N16"/>
  <c r="P16" s="1"/>
  <c r="F16"/>
  <c r="G16" s="1"/>
  <c r="F16" i="26"/>
  <c r="G16" s="1"/>
  <c r="O16"/>
  <c r="P16" s="1"/>
  <c r="G12"/>
  <c r="I16"/>
  <c r="P10"/>
  <c r="R10"/>
  <c r="R16" s="1"/>
  <c r="N16" i="3"/>
  <c r="P16" s="1"/>
  <c r="R16"/>
  <c r="I16"/>
  <c r="F16"/>
  <c r="G16" s="1"/>
  <c r="F19" i="27" l="1"/>
  <c r="B19"/>
  <c r="O19" s="1"/>
  <c r="I17"/>
  <c r="R17"/>
  <c r="I17" i="26"/>
  <c r="B19"/>
  <c r="O19" s="1"/>
  <c r="F19"/>
  <c r="R17"/>
  <c r="F19" i="3"/>
  <c r="B19"/>
  <c r="O19" s="1"/>
  <c r="R17"/>
  <c r="I17"/>
  <c r="L19" i="27" l="1"/>
  <c r="Q19" s="1"/>
  <c r="G19"/>
  <c r="G19" i="26"/>
  <c r="L19"/>
  <c r="N19" s="1"/>
  <c r="G19" i="3"/>
  <c r="L19"/>
  <c r="Q19" s="1"/>
  <c r="N19" i="27" l="1"/>
  <c r="Q19" i="26"/>
  <c r="N19" i="3"/>
</calcChain>
</file>

<file path=xl/sharedStrings.xml><?xml version="1.0" encoding="utf-8"?>
<sst xmlns="http://schemas.openxmlformats.org/spreadsheetml/2006/main" count="193" uniqueCount="71">
  <si>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</si>
  <si>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</si>
  <si>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</si>
  <si>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</si>
  <si>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</si>
  <si>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</si>
  <si>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</si>
  <si>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</si>
  <si>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</si>
  <si>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</si>
  <si>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</si>
  <si>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</si>
  <si>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</si>
  <si>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</si>
  <si>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</si>
  <si>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</si>
  <si>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</si>
  <si>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</si>
  <si>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</si>
  <si>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</si>
  <si>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</si>
  <si>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</si>
  <si>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</si>
  <si>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4ème Division "</t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</si>
  <si>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</si>
  <si>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</si>
  <si>
    <t>Licences</t>
  </si>
  <si>
    <t>Nom Prénom</t>
  </si>
  <si>
    <t>Clt</t>
  </si>
  <si>
    <t>Club</t>
  </si>
  <si>
    <t>Beauvais 1</t>
  </si>
  <si>
    <t>Billy Montigny 1</t>
  </si>
  <si>
    <t>Gravelines</t>
  </si>
  <si>
    <t>VASSEUR Yannick</t>
  </si>
  <si>
    <t>LAROCHE Fabien</t>
  </si>
  <si>
    <t>BARBE Philippe</t>
  </si>
  <si>
    <t>BOUTON Gérard</t>
  </si>
  <si>
    <t>LEGRAND Jacques</t>
  </si>
  <si>
    <t>JACQUES Lionel</t>
  </si>
  <si>
    <t>HUBERT Olivier</t>
  </si>
  <si>
    <t>BOCQUET Jean Luc</t>
  </si>
  <si>
    <t>DELBEY JULIEN</t>
  </si>
  <si>
    <t>SNIATECKI Pascal</t>
  </si>
  <si>
    <t>BON Vincent</t>
  </si>
  <si>
    <t>BRAZY Manuel</t>
  </si>
  <si>
    <t>KAYA Tugrul</t>
  </si>
  <si>
    <t>LECLERCQ Alain</t>
  </si>
  <si>
    <t>LANVIN Jean Luc</t>
  </si>
  <si>
    <t>FRAUNIE Jean Pierre</t>
  </si>
  <si>
    <t>BECOURT Alain</t>
  </si>
  <si>
    <t>122848Y</t>
  </si>
  <si>
    <t>020691V</t>
  </si>
  <si>
    <t>137526M</t>
  </si>
  <si>
    <t>146418M</t>
  </si>
  <si>
    <t>020499L</t>
  </si>
  <si>
    <t>020725D</t>
  </si>
  <si>
    <t>016904E</t>
  </si>
  <si>
    <t>016577P</t>
  </si>
  <si>
    <t>112719J</t>
  </si>
  <si>
    <t>017169J</t>
  </si>
  <si>
    <t>017044O</t>
  </si>
  <si>
    <t>124478Q</t>
  </si>
  <si>
    <t>130654E</t>
  </si>
  <si>
    <t>017049T</t>
  </si>
  <si>
    <t>114979H</t>
  </si>
  <si>
    <t>121388U</t>
  </si>
  <si>
    <t>016995R</t>
  </si>
  <si>
    <t>GRAVELINES</t>
  </si>
  <si>
    <t>BILLY MONTIGNY 1</t>
  </si>
  <si>
    <t>BEAUVAIS 1</t>
  </si>
  <si>
    <t>BRAZY Mameul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</si>
</sst>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[$-40C]d\ mmmm\ yyyy;@"/>
    <numFmt numFmtId="167" formatCode="0.0"/>
  </numFmts>
  <fonts count="3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6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locked="0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0" fillId="2" borderId="17" xfId="0" applyNumberFormat="1" applyFont="1" applyFill="1" applyBorder="1" applyAlignment="1">
      <alignment horizontal="center" vertical="center"/>
    </xf>
    <xf numFmtId="1" fontId="20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1" fontId="20" fillId="2" borderId="16" xfId="0" applyNumberFormat="1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shrinkToFit="1"/>
    </xf>
    <xf numFmtId="1" fontId="4" fillId="2" borderId="19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1">
    <cellStyle name="Normal" xfId="0" builtinId="0"/>
  </cellStyles>
  <dxfs count="21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>
          <a:extLst>
            <a:ext uri="{FF2B5EF4-FFF2-40B4-BE49-F238E27FC236}">
              <a16:creationId xmlns:a16="http://schemas.microsoft.com/office/drawing/2014/main" xmlns="" id="{00000000-0008-0000-0100-00000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>
          <a:extLst>
            <a:ext uri="{FF2B5EF4-FFF2-40B4-BE49-F238E27FC236}">
              <a16:creationId xmlns:a16="http://schemas.microsoft.com/office/drawing/2014/main" xmlns="" id="{00000000-0008-0000-0100-00000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>
          <a:extLst>
            <a:ext uri="{FF2B5EF4-FFF2-40B4-BE49-F238E27FC236}">
              <a16:creationId xmlns:a16="http://schemas.microsoft.com/office/drawing/2014/main" xmlns="" id="{00000000-0008-0000-0200-00000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>
          <a:extLst>
            <a:ext uri="{FF2B5EF4-FFF2-40B4-BE49-F238E27FC236}">
              <a16:creationId xmlns:a16="http://schemas.microsoft.com/office/drawing/2014/main" xmlns="" id="{00000000-0008-0000-0200-00000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opLeftCell="A4" zoomScale="70" workbookViewId="0">
      <selection activeCell="Q14" sqref="Q14:Q15"/>
    </sheetView>
  </sheetViews>
  <sheetFormatPr baseColWidth="10" defaultColWidth="11.42578125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>
      <c r="C2" s="39"/>
      <c r="D2" s="57" t="s">
        <v>21</v>
      </c>
      <c r="E2" s="57"/>
      <c r="F2" s="57"/>
      <c r="G2" s="57"/>
      <c r="H2" s="57"/>
      <c r="I2" s="57"/>
      <c r="J2" s="57"/>
      <c r="K2" s="57"/>
      <c r="L2" s="57"/>
      <c r="M2" s="57"/>
      <c r="N2" s="39"/>
      <c r="O2" s="39"/>
      <c r="P2" s="39"/>
    </row>
    <row r="3" spans="1:18" s="6" customFormat="1" ht="20.100000000000001" customHeight="1"/>
    <row r="4" spans="1:18" ht="50.1" customHeight="1">
      <c r="C4" s="40"/>
      <c r="D4" s="58" t="s">
        <v>23</v>
      </c>
      <c r="E4" s="58"/>
      <c r="F4" s="58"/>
      <c r="G4" s="58"/>
      <c r="H4" s="58"/>
      <c r="I4" s="58"/>
      <c r="J4" s="58"/>
      <c r="K4" s="58"/>
      <c r="L4" s="58"/>
      <c r="M4" s="58"/>
      <c r="N4" s="40"/>
      <c r="O4" s="40"/>
      <c r="P4" s="40"/>
    </row>
    <row r="5" spans="1:18" ht="14.1" customHeight="1">
      <c r="Q5" s="39"/>
      <c r="R5" s="39"/>
    </row>
    <row r="6" spans="1:18" ht="51" customHeight="1">
      <c r="A6" s="7"/>
      <c r="B6" s="59" t="s">
        <v>0</v>
      </c>
      <c r="C6" s="59"/>
      <c r="D6" s="60">
        <v>44955</v>
      </c>
      <c r="E6" s="60"/>
      <c r="F6" s="60"/>
      <c r="G6" s="60"/>
      <c r="I6" s="41"/>
      <c r="J6" s="41" t="s">
        <v>18</v>
      </c>
      <c r="K6" s="41"/>
      <c r="L6" s="41"/>
      <c r="M6" s="41"/>
      <c r="N6" s="41"/>
      <c r="O6" s="7"/>
      <c r="R6" s="23" t="s">
        <v>8</v>
      </c>
    </row>
    <row r="7" spans="1:18" ht="14.1" customHeight="1" thickBot="1">
      <c r="C7" s="56"/>
      <c r="D7" s="56"/>
      <c r="E7" s="56"/>
      <c r="M7" s="38"/>
    </row>
    <row r="8" spans="1:18" s="14" customFormat="1" ht="48" customHeight="1" thickTop="1" thickBot="1">
      <c r="B8" s="92" t="s">
        <v>6</v>
      </c>
      <c r="C8" s="93"/>
      <c r="D8" s="94" t="s">
        <v>68</v>
      </c>
      <c r="E8" s="94"/>
      <c r="F8" s="94"/>
      <c r="G8" s="94"/>
      <c r="H8" s="94"/>
      <c r="I8" s="95"/>
      <c r="J8" s="13"/>
      <c r="K8" s="92" t="s">
        <v>7</v>
      </c>
      <c r="L8" s="93"/>
      <c r="M8" s="94" t="s">
        <v>67</v>
      </c>
      <c r="N8" s="94"/>
      <c r="O8" s="94"/>
      <c r="P8" s="94"/>
      <c r="Q8" s="94"/>
      <c r="R8" s="95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1">
        <v>3.1</v>
      </c>
      <c r="B10" s="26" t="str">
        <f>IF(ISBLANK(B11),"",VLOOKUP(B11,Joueurs!A:D,2,FALSE))</f>
        <v>HUBERT Olivier</v>
      </c>
      <c r="C10" s="84">
        <v>25</v>
      </c>
      <c r="D10" s="79">
        <v>25</v>
      </c>
      <c r="E10" s="79">
        <v>40</v>
      </c>
      <c r="F10" s="83">
        <f>IF(D10="","",IF(A10=3.1,D10,IF(A10=2.8,D10*0.86,IF(A10=2.6,D10*0.78))))</f>
        <v>25</v>
      </c>
      <c r="G10" s="73">
        <f>IF(D10="","",F10/E10)</f>
        <v>0.625</v>
      </c>
      <c r="H10" s="79">
        <v>5</v>
      </c>
      <c r="I10" s="80">
        <f>IF(D10="","",IF(D10&lt;M10,0,IF(D10&gt;M10,2,1)))</f>
        <v>2</v>
      </c>
      <c r="J10" s="18"/>
      <c r="K10" s="26" t="str">
        <f>IF(ISBLANK(K11),"",VLOOKUP(K11,Joueurs!A:D,2,FALSE))</f>
        <v>LECLERCQ Alain</v>
      </c>
      <c r="L10" s="84">
        <f>C10</f>
        <v>25</v>
      </c>
      <c r="M10" s="79">
        <v>16</v>
      </c>
      <c r="N10" s="71">
        <f>IF(E10="","",E10)</f>
        <v>40</v>
      </c>
      <c r="O10" s="83">
        <f>IF(M10="","",IF(A10=3.1,M10,IF(A10=2.8,M10*0.86,IF(A10=2.6,M10*0.78))))</f>
        <v>16</v>
      </c>
      <c r="P10" s="73">
        <f>IF(M10="","",O10/N10)</f>
        <v>0.4</v>
      </c>
      <c r="Q10" s="79">
        <v>3</v>
      </c>
      <c r="R10" s="80">
        <f>IF(I10="","",2-I10)</f>
        <v>0</v>
      </c>
    </row>
    <row r="11" spans="1:18" s="3" customFormat="1" ht="24.95" customHeight="1">
      <c r="A11" s="76">
        <v>3.1</v>
      </c>
      <c r="B11" s="27" t="s">
        <v>56</v>
      </c>
      <c r="C11" s="77"/>
      <c r="D11" s="78"/>
      <c r="E11" s="78"/>
      <c r="F11" s="82"/>
      <c r="G11" s="74"/>
      <c r="H11" s="78"/>
      <c r="I11" s="75"/>
      <c r="J11" s="16"/>
      <c r="K11" s="27" t="s">
        <v>63</v>
      </c>
      <c r="L11" s="77"/>
      <c r="M11" s="78"/>
      <c r="N11" s="72"/>
      <c r="O11" s="97"/>
      <c r="P11" s="74"/>
      <c r="Q11" s="78"/>
      <c r="R11" s="75"/>
    </row>
    <row r="12" spans="1:18" s="3" customFormat="1" ht="32.1" customHeight="1">
      <c r="A12" s="61">
        <v>3.1</v>
      </c>
      <c r="B12" s="36" t="str">
        <f>IF(ISBLANK(B13),"",VLOOKUP(B13,Joueurs!A:D,2,FALSE))</f>
        <v>DELBEY JULIEN</v>
      </c>
      <c r="C12" s="63">
        <v>25</v>
      </c>
      <c r="D12" s="65">
        <v>25</v>
      </c>
      <c r="E12" s="65">
        <v>58</v>
      </c>
      <c r="F12" s="81">
        <f>IF(D12="","",IF(A12=3.1,D12,IF(A12=2.8,D12*0.86,IF(A12=2.6,D12*0.78))))</f>
        <v>25</v>
      </c>
      <c r="G12" s="67">
        <f>IF(D12="","",F12/E12)</f>
        <v>0.43103448275862066</v>
      </c>
      <c r="H12" s="65">
        <v>4</v>
      </c>
      <c r="I12" s="69">
        <f>IF(D12="","",IF(D12&lt;M12,0,IF(D12&gt;M12,2,1)))</f>
        <v>2</v>
      </c>
      <c r="J12" s="19"/>
      <c r="K12" s="28" t="str">
        <f>IF(ISBLANK(K13),"",VLOOKUP(K13,Joueurs!A:D,2,FALSE))</f>
        <v>BRAZY Manuel</v>
      </c>
      <c r="L12" s="63">
        <f>C12</f>
        <v>25</v>
      </c>
      <c r="M12" s="65">
        <v>19</v>
      </c>
      <c r="N12" s="98">
        <f>IF(E12="","",E12)</f>
        <v>58</v>
      </c>
      <c r="O12" s="81">
        <f>IF(M12="","",IF(A12=3.1,M12,IF(A12=2.8,M12*0.86,IF(A12=2.6,M12*0.78))))</f>
        <v>19</v>
      </c>
      <c r="P12" s="67">
        <f>IF(M12="","",O12/N12)</f>
        <v>0.32758620689655171</v>
      </c>
      <c r="Q12" s="65">
        <v>3</v>
      </c>
      <c r="R12" s="69">
        <f>IF(I12="","",2-I12)</f>
        <v>0</v>
      </c>
    </row>
    <row r="13" spans="1:18" s="3" customFormat="1" ht="24.95" customHeight="1">
      <c r="A13" s="76"/>
      <c r="B13" s="27" t="s">
        <v>58</v>
      </c>
      <c r="C13" s="77"/>
      <c r="D13" s="78"/>
      <c r="E13" s="78"/>
      <c r="F13" s="82"/>
      <c r="G13" s="74"/>
      <c r="H13" s="78"/>
      <c r="I13" s="75"/>
      <c r="J13" s="16"/>
      <c r="K13" s="27" t="s">
        <v>61</v>
      </c>
      <c r="L13" s="77"/>
      <c r="M13" s="78"/>
      <c r="N13" s="98"/>
      <c r="O13" s="82"/>
      <c r="P13" s="74"/>
      <c r="Q13" s="78"/>
      <c r="R13" s="75"/>
    </row>
    <row r="14" spans="1:18" s="3" customFormat="1" ht="32.1" customHeight="1">
      <c r="A14" s="61">
        <v>2.8</v>
      </c>
      <c r="B14" s="36" t="str">
        <f>IF(ISBLANK(B15),"",VLOOKUP(B15,Joueurs!A:D,2,FALSE))</f>
        <v>BON Vincent</v>
      </c>
      <c r="C14" s="63">
        <v>25</v>
      </c>
      <c r="D14" s="65">
        <v>25</v>
      </c>
      <c r="E14" s="65">
        <v>47</v>
      </c>
      <c r="F14" s="97">
        <f>IF(D14="","",IF(A14=3.1,D14,IF(A14=2.8,D14*0.86,IF(A14=2.6,D14*0.78))))</f>
        <v>21.5</v>
      </c>
      <c r="G14" s="67">
        <f>IF(D14="","",F14/E14)</f>
        <v>0.45744680851063829</v>
      </c>
      <c r="H14" s="65">
        <v>4</v>
      </c>
      <c r="I14" s="69">
        <f>IF(D14="","",IF(D14&lt;M14,0,IF(D14&gt;M14,2,1)))</f>
        <v>2</v>
      </c>
      <c r="J14" s="19"/>
      <c r="K14" s="28" t="str">
        <f>IF(ISBLANK(K15),"",VLOOKUP(K15,Joueurs!A:D,2,FALSE))</f>
        <v>BECOURT Alain</v>
      </c>
      <c r="L14" s="63">
        <f>C14</f>
        <v>25</v>
      </c>
      <c r="M14" s="65">
        <v>20</v>
      </c>
      <c r="N14" s="72">
        <f>IF(E14="","",E14)</f>
        <v>47</v>
      </c>
      <c r="O14" s="97">
        <f>IF(M14="","",IF(A14=3.1,M14,IF(A14=2.8,M14*0.86,IF(A14=2.6,M14*0.78))))</f>
        <v>17.2</v>
      </c>
      <c r="P14" s="67">
        <f>IF(M14="","",O14/N14)</f>
        <v>0.36595744680851061</v>
      </c>
      <c r="Q14" s="65">
        <v>3</v>
      </c>
      <c r="R14" s="69">
        <f>IF(I14="","",2-I14)</f>
        <v>0</v>
      </c>
    </row>
    <row r="15" spans="1:18" s="3" customFormat="1" ht="24.95" customHeight="1" thickBot="1">
      <c r="A15" s="62"/>
      <c r="B15" s="27" t="s">
        <v>60</v>
      </c>
      <c r="C15" s="64"/>
      <c r="D15" s="66"/>
      <c r="E15" s="66"/>
      <c r="F15" s="82"/>
      <c r="G15" s="68"/>
      <c r="H15" s="66"/>
      <c r="I15" s="70"/>
      <c r="J15" s="17"/>
      <c r="K15" s="29" t="s">
        <v>66</v>
      </c>
      <c r="L15" s="64"/>
      <c r="M15" s="66"/>
      <c r="N15" s="99"/>
      <c r="O15" s="82"/>
      <c r="P15" s="68"/>
      <c r="Q15" s="66"/>
      <c r="R15" s="70"/>
    </row>
    <row r="16" spans="1:18" s="15" customFormat="1" ht="50.25" customHeight="1" thickTop="1" thickBot="1">
      <c r="A16" s="33" t="s">
        <v>25</v>
      </c>
      <c r="B16" s="44" t="s">
        <v>2</v>
      </c>
      <c r="C16" s="35"/>
      <c r="D16" s="45">
        <f>IF(D10="","",SUM(D10:D14))</f>
        <v>75</v>
      </c>
      <c r="E16" s="45">
        <f>IF(E10="","",SUM(E10:E14))</f>
        <v>145</v>
      </c>
      <c r="F16" s="52">
        <f>IF(F10="","",SUM(F10:F14))</f>
        <v>71.5</v>
      </c>
      <c r="G16" s="46">
        <f>IF(E16="","",F16/E16)</f>
        <v>0.49310344827586206</v>
      </c>
      <c r="H16" s="46"/>
      <c r="I16" s="51">
        <f>IF(I10="","",SUM(I10:I14))</f>
        <v>6</v>
      </c>
      <c r="J16" s="20"/>
      <c r="K16" s="44" t="s">
        <v>2</v>
      </c>
      <c r="L16" s="47"/>
      <c r="M16" s="45">
        <f>IF(M10="","",SUM(M10:M14))</f>
        <v>55</v>
      </c>
      <c r="N16" s="45">
        <f>IF(N10="","",SUM(N10:N14))</f>
        <v>145</v>
      </c>
      <c r="O16" s="52">
        <f>IF(O10="","",SUM(O10:O14))</f>
        <v>52.2</v>
      </c>
      <c r="P16" s="46">
        <f>IF(N16="","",O16/N16)</f>
        <v>0.36000000000000004</v>
      </c>
      <c r="Q16" s="46"/>
      <c r="R16" s="51">
        <f>IF(R10="","",SUM(R10:R14))</f>
        <v>0</v>
      </c>
    </row>
    <row r="17" spans="1:19" s="2" customFormat="1" ht="50.1" customHeight="1" thickTop="1">
      <c r="B17" s="42"/>
      <c r="C17" s="42"/>
      <c r="D17" s="42"/>
      <c r="E17" s="100" t="s">
        <v>22</v>
      </c>
      <c r="F17" s="100"/>
      <c r="G17" s="100"/>
      <c r="H17" s="101"/>
      <c r="I17" s="43">
        <f>IF(E16="","",IF(I16&gt;R16,2,IF(I16=R16,1,0)))</f>
        <v>2</v>
      </c>
      <c r="J17" s="42"/>
      <c r="K17" s="42"/>
      <c r="L17" s="42"/>
      <c r="M17" s="42"/>
      <c r="N17" s="100" t="s">
        <v>22</v>
      </c>
      <c r="O17" s="100"/>
      <c r="P17" s="100"/>
      <c r="Q17" s="101"/>
      <c r="R17" s="43">
        <f>IF(N16="","",IF(R16&gt;I16,2,IF(R16=I16,1,0)))</f>
        <v>0</v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6" t="str">
        <f>IF(D8="","",IF(I16&gt;R16,D8,IF(I16&lt;R16,M8,D8)))</f>
        <v>BILLY MONTIGNY 1</v>
      </c>
      <c r="C19" s="96"/>
      <c r="D19" s="96"/>
      <c r="E19" s="96"/>
      <c r="F19" s="32" t="str">
        <f>IF(D8="","",IF(I16=R16,"ET","BAT"))</f>
        <v>BAT</v>
      </c>
      <c r="G19" s="96" t="str">
        <f>IF(M8="","",IF(B19=D8,M8,D8))</f>
        <v>GRAVELINES</v>
      </c>
      <c r="H19" s="96"/>
      <c r="I19" s="96"/>
      <c r="J19" s="96"/>
      <c r="K19" s="96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6</v>
      </c>
      <c r="P19" s="49" t="str">
        <f>IF(D8="","","P.M. à")</f>
        <v>P.M. à</v>
      </c>
      <c r="Q19" s="50">
        <f>IF(D8="","",IF(L19=I17,R16,I16))</f>
        <v>0</v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9" ht="20.100000000000001" customHeight="1"/>
    <row r="23" spans="1:19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1:19" ht="28.5" customHeight="1">
      <c r="B24" s="24" t="s">
        <v>17</v>
      </c>
      <c r="C24" s="90" t="s">
        <v>39</v>
      </c>
      <c r="D24" s="90"/>
      <c r="E24" s="90"/>
      <c r="F24" s="90"/>
      <c r="G24" s="37"/>
      <c r="H24" s="25"/>
      <c r="I24" s="25"/>
      <c r="K24" s="24" t="s">
        <v>17</v>
      </c>
      <c r="L24" s="90" t="s">
        <v>70</v>
      </c>
      <c r="M24" s="90"/>
      <c r="N24" s="90"/>
      <c r="O24" s="90"/>
      <c r="P24" s="37"/>
      <c r="Q24" s="25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D10:E15 L24:O24 C24:F24 M10:M15">
    <cfRule type="cellIs" dxfId="20" priority="1" stopIfTrue="1" operator="equal">
      <formula>$A$4</formula>
    </cfRule>
  </conditionalFormatting>
  <conditionalFormatting sqref="D6:G6">
    <cfRule type="cellIs" dxfId="19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Q18" sqref="Q18"/>
    </sheetView>
  </sheetViews>
  <sheetFormatPr baseColWidth="10" defaultColWidth="11.42578125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>
      <c r="C2" s="39"/>
      <c r="D2" s="57" t="s">
        <v>21</v>
      </c>
      <c r="E2" s="57"/>
      <c r="F2" s="57"/>
      <c r="G2" s="57"/>
      <c r="H2" s="57"/>
      <c r="I2" s="57"/>
      <c r="J2" s="57"/>
      <c r="K2" s="57"/>
      <c r="L2" s="57"/>
      <c r="M2" s="57"/>
      <c r="N2" s="39"/>
      <c r="O2" s="39"/>
      <c r="P2" s="39"/>
    </row>
    <row r="3" spans="1:18" s="6" customFormat="1" ht="20.100000000000001" customHeight="1"/>
    <row r="4" spans="1:18" ht="50.1" customHeight="1">
      <c r="C4" s="40"/>
      <c r="D4" s="58" t="s">
        <v>23</v>
      </c>
      <c r="E4" s="58"/>
      <c r="F4" s="58"/>
      <c r="G4" s="58"/>
      <c r="H4" s="58"/>
      <c r="I4" s="58"/>
      <c r="J4" s="58"/>
      <c r="K4" s="58"/>
      <c r="L4" s="58"/>
      <c r="M4" s="58"/>
      <c r="N4" s="40"/>
      <c r="O4" s="40"/>
      <c r="P4" s="40"/>
    </row>
    <row r="5" spans="1:18" ht="14.1" customHeight="1">
      <c r="Q5" s="39"/>
      <c r="R5" s="39"/>
    </row>
    <row r="6" spans="1:18" ht="51" customHeight="1">
      <c r="A6" s="7"/>
      <c r="B6" s="59" t="s">
        <v>0</v>
      </c>
      <c r="C6" s="59"/>
      <c r="D6" s="60">
        <v>44955</v>
      </c>
      <c r="E6" s="60"/>
      <c r="F6" s="60"/>
      <c r="G6" s="60"/>
      <c r="I6" s="41"/>
      <c r="J6" s="41" t="s">
        <v>18</v>
      </c>
      <c r="K6" s="41"/>
      <c r="L6" s="41"/>
      <c r="M6" s="41"/>
      <c r="N6" s="41"/>
      <c r="O6" s="7"/>
      <c r="R6" s="23" t="s">
        <v>9</v>
      </c>
    </row>
    <row r="7" spans="1:18" ht="14.1" customHeight="1" thickBot="1">
      <c r="C7" s="56"/>
      <c r="D7" s="56"/>
      <c r="E7" s="56"/>
      <c r="M7" s="38"/>
    </row>
    <row r="8" spans="1:18" s="14" customFormat="1" ht="48" customHeight="1" thickTop="1" thickBot="1">
      <c r="B8" s="92" t="s">
        <v>6</v>
      </c>
      <c r="C8" s="93"/>
      <c r="D8" s="94" t="s">
        <v>69</v>
      </c>
      <c r="E8" s="94"/>
      <c r="F8" s="94"/>
      <c r="G8" s="94"/>
      <c r="H8" s="94"/>
      <c r="I8" s="95"/>
      <c r="J8" s="13"/>
      <c r="K8" s="92" t="s">
        <v>7</v>
      </c>
      <c r="L8" s="93"/>
      <c r="M8" s="94" t="s">
        <v>67</v>
      </c>
      <c r="N8" s="94"/>
      <c r="O8" s="94"/>
      <c r="P8" s="94"/>
      <c r="Q8" s="94"/>
      <c r="R8" s="95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1">
        <v>3.1</v>
      </c>
      <c r="B10" s="26" t="str">
        <f>IF(ISBLANK(B11),"",VLOOKUP(B11,Joueurs!A:D,2,FALSE))</f>
        <v>VASSEUR Yannick</v>
      </c>
      <c r="C10" s="84">
        <v>25</v>
      </c>
      <c r="D10" s="79">
        <v>25</v>
      </c>
      <c r="E10" s="79">
        <v>42</v>
      </c>
      <c r="F10" s="83">
        <f>IF(D10="","",IF(A10=3.1,D10,IF(A10=2.8,D10*0.86,IF(A10=2.6,D10*0.78))))</f>
        <v>25</v>
      </c>
      <c r="G10" s="73">
        <f>IF(D10="","",F10/E10)</f>
        <v>0.59523809523809523</v>
      </c>
      <c r="H10" s="79">
        <v>5</v>
      </c>
      <c r="I10" s="80">
        <f>IF(D10="","",IF(D10&lt;M10,0,IF(D10&gt;M10,2,1)))</f>
        <v>2</v>
      </c>
      <c r="J10" s="18"/>
      <c r="K10" s="26" t="str">
        <f>IF(ISBLANK(K11),"",VLOOKUP(K11,Joueurs!A:D,2,FALSE))</f>
        <v>LECLERCQ Alain</v>
      </c>
      <c r="L10" s="84">
        <f>C10</f>
        <v>25</v>
      </c>
      <c r="M10" s="79">
        <v>14</v>
      </c>
      <c r="N10" s="71">
        <f>IF(E10="","",E10)</f>
        <v>42</v>
      </c>
      <c r="O10" s="83">
        <f>IF(M10="","",IF(A10=3.1,M10,IF(A10=2.8,M10*0.86,IF(A10=2.6,M10*0.78))))</f>
        <v>14</v>
      </c>
      <c r="P10" s="73">
        <f>IF(M10="","",O10/N10)</f>
        <v>0.33333333333333331</v>
      </c>
      <c r="Q10" s="79">
        <v>3</v>
      </c>
      <c r="R10" s="80">
        <f>IF(I10="","",2-I10)</f>
        <v>0</v>
      </c>
    </row>
    <row r="11" spans="1:18" s="3" customFormat="1" ht="24.95" customHeight="1">
      <c r="A11" s="76">
        <v>3.1</v>
      </c>
      <c r="B11" s="27" t="s">
        <v>50</v>
      </c>
      <c r="C11" s="77"/>
      <c r="D11" s="78"/>
      <c r="E11" s="78"/>
      <c r="F11" s="82"/>
      <c r="G11" s="74"/>
      <c r="H11" s="78"/>
      <c r="I11" s="75"/>
      <c r="J11" s="16"/>
      <c r="K11" s="27" t="s">
        <v>63</v>
      </c>
      <c r="L11" s="77"/>
      <c r="M11" s="78"/>
      <c r="N11" s="72"/>
      <c r="O11" s="97"/>
      <c r="P11" s="74"/>
      <c r="Q11" s="78"/>
      <c r="R11" s="75"/>
    </row>
    <row r="12" spans="1:18" s="3" customFormat="1" ht="32.1" customHeight="1">
      <c r="A12" s="61">
        <v>3.1</v>
      </c>
      <c r="B12" s="36" t="str">
        <f>IF(ISBLANK(B13),"",VLOOKUP(B13,Joueurs!A:D,2,FALSE))</f>
        <v>LAROCHE Fabien</v>
      </c>
      <c r="C12" s="63">
        <v>25</v>
      </c>
      <c r="D12" s="65">
        <v>25</v>
      </c>
      <c r="E12" s="65">
        <v>46</v>
      </c>
      <c r="F12" s="81">
        <f>IF(D12="","",IF(A12=3.1,D12,IF(A12=2.8,D12*0.86,IF(A12=2.6,D12*0.78))))</f>
        <v>25</v>
      </c>
      <c r="G12" s="67">
        <f>IF(D12="","",F12/E12)</f>
        <v>0.54347826086956519</v>
      </c>
      <c r="H12" s="65">
        <v>5</v>
      </c>
      <c r="I12" s="69">
        <f>IF(D12="","",IF(D12&lt;M12,0,IF(D12&gt;M12,2,1)))</f>
        <v>2</v>
      </c>
      <c r="J12" s="19"/>
      <c r="K12" s="36" t="str">
        <f>IF(ISBLANK(K13),"",VLOOKUP(K13,Joueurs!A:D,2,FALSE))</f>
        <v>BRAZY Manuel</v>
      </c>
      <c r="L12" s="63">
        <f>C12</f>
        <v>25</v>
      </c>
      <c r="M12" s="65">
        <v>22</v>
      </c>
      <c r="N12" s="98">
        <f>IF(E12="","",E12)</f>
        <v>46</v>
      </c>
      <c r="O12" s="81">
        <f>IF(M12="","",IF(A12=3.1,M12,IF(A12=2.8,M12*0.86,IF(A12=2.6,M12*0.78))))</f>
        <v>22</v>
      </c>
      <c r="P12" s="67">
        <f>IF(M12="","",O12/N12)</f>
        <v>0.47826086956521741</v>
      </c>
      <c r="Q12" s="65">
        <v>2</v>
      </c>
      <c r="R12" s="69">
        <f>IF(I12="","",2-I12)</f>
        <v>0</v>
      </c>
    </row>
    <row r="13" spans="1:18" s="3" customFormat="1" ht="24.95" customHeight="1">
      <c r="A13" s="76"/>
      <c r="B13" s="27" t="s">
        <v>51</v>
      </c>
      <c r="C13" s="77"/>
      <c r="D13" s="78"/>
      <c r="E13" s="78"/>
      <c r="F13" s="82"/>
      <c r="G13" s="74"/>
      <c r="H13" s="78"/>
      <c r="I13" s="75"/>
      <c r="J13" s="16"/>
      <c r="K13" s="27" t="s">
        <v>61</v>
      </c>
      <c r="L13" s="77"/>
      <c r="M13" s="78"/>
      <c r="N13" s="98"/>
      <c r="O13" s="82"/>
      <c r="P13" s="74"/>
      <c r="Q13" s="78"/>
      <c r="R13" s="75"/>
    </row>
    <row r="14" spans="1:18" s="3" customFormat="1" ht="32.1" customHeight="1">
      <c r="A14" s="61">
        <v>2.8</v>
      </c>
      <c r="B14" s="36" t="str">
        <f>IF(ISBLANK(B15),"",VLOOKUP(B15,Joueurs!A:D,2,FALSE))</f>
        <v>BARBE Philippe</v>
      </c>
      <c r="C14" s="63">
        <v>25</v>
      </c>
      <c r="D14" s="65">
        <v>21</v>
      </c>
      <c r="E14" s="65">
        <v>60</v>
      </c>
      <c r="F14" s="97">
        <f>IF(D14="","",IF(A14=3.1,D14,IF(A14=2.8,D14*0.86,IF(A14=2.6,D14*0.78))))</f>
        <v>18.059999999999999</v>
      </c>
      <c r="G14" s="67">
        <f>IF(D14="","",F14/E14)</f>
        <v>0.30099999999999999</v>
      </c>
      <c r="H14" s="65">
        <v>6</v>
      </c>
      <c r="I14" s="69">
        <f>IF(D14="","",IF(D14&lt;M14,0,IF(D14&gt;M14,2,1)))</f>
        <v>0</v>
      </c>
      <c r="J14" s="19"/>
      <c r="K14" s="36" t="str">
        <f>IF(ISBLANK(K15),"",VLOOKUP(K15,Joueurs!A:D,2,FALSE))</f>
        <v>BECOURT Alain</v>
      </c>
      <c r="L14" s="63">
        <f>C14</f>
        <v>25</v>
      </c>
      <c r="M14" s="65">
        <v>25</v>
      </c>
      <c r="N14" s="72">
        <f>IF(E14="","",E14)</f>
        <v>60</v>
      </c>
      <c r="O14" s="97">
        <f>IF(M14="","",IF(A14=3.1,M14,IF(A14=2.8,M14*0.86,IF(A14=2.6,M14*0.78))))</f>
        <v>21.5</v>
      </c>
      <c r="P14" s="67">
        <f>IF(M14="","",O14/N14)</f>
        <v>0.35833333333333334</v>
      </c>
      <c r="Q14" s="65">
        <v>3</v>
      </c>
      <c r="R14" s="69">
        <f>IF(I14="","",2-I14)</f>
        <v>2</v>
      </c>
    </row>
    <row r="15" spans="1:18" s="3" customFormat="1" ht="24.95" customHeight="1" thickBot="1">
      <c r="A15" s="62"/>
      <c r="B15" s="27" t="s">
        <v>52</v>
      </c>
      <c r="C15" s="64"/>
      <c r="D15" s="66"/>
      <c r="E15" s="66"/>
      <c r="F15" s="82"/>
      <c r="G15" s="68"/>
      <c r="H15" s="66"/>
      <c r="I15" s="70"/>
      <c r="J15" s="17"/>
      <c r="K15" s="27" t="s">
        <v>66</v>
      </c>
      <c r="L15" s="64"/>
      <c r="M15" s="66"/>
      <c r="N15" s="99"/>
      <c r="O15" s="82"/>
      <c r="P15" s="68"/>
      <c r="Q15" s="66"/>
      <c r="R15" s="70"/>
    </row>
    <row r="16" spans="1:18" s="15" customFormat="1" ht="50.25" customHeight="1" thickTop="1" thickBot="1">
      <c r="A16" s="33" t="s">
        <v>25</v>
      </c>
      <c r="B16" s="44" t="s">
        <v>2</v>
      </c>
      <c r="C16" s="35"/>
      <c r="D16" s="45">
        <f>IF(D10="","",SUM(D10:D14))</f>
        <v>71</v>
      </c>
      <c r="E16" s="45">
        <f>IF(E10="","",SUM(E10:E14))</f>
        <v>148</v>
      </c>
      <c r="F16" s="52">
        <f>IF(F10="","",SUM(F10:F14))</f>
        <v>68.06</v>
      </c>
      <c r="G16" s="46">
        <f>IF(E16="","",F16/E16)</f>
        <v>0.45986486486486489</v>
      </c>
      <c r="H16" s="46"/>
      <c r="I16" s="51">
        <f>IF(I10="","",SUM(I10:I14))</f>
        <v>4</v>
      </c>
      <c r="J16" s="20"/>
      <c r="K16" s="44" t="s">
        <v>2</v>
      </c>
      <c r="L16" s="47"/>
      <c r="M16" s="45">
        <f>IF(M10="","",SUM(M10:M14))</f>
        <v>61</v>
      </c>
      <c r="N16" s="45">
        <f>IF(N10="","",SUM(N10:N14))</f>
        <v>148</v>
      </c>
      <c r="O16" s="52">
        <f>IF(O10="","",SUM(O10:O14))</f>
        <v>57.5</v>
      </c>
      <c r="P16" s="46">
        <f>IF(N16="","",O16/N16)</f>
        <v>0.38851351351351349</v>
      </c>
      <c r="Q16" s="46"/>
      <c r="R16" s="51">
        <f>IF(R10="","",SUM(R10:R14))</f>
        <v>2</v>
      </c>
    </row>
    <row r="17" spans="1:19" s="2" customFormat="1" ht="50.1" customHeight="1" thickTop="1">
      <c r="B17" s="42"/>
      <c r="C17" s="42"/>
      <c r="D17" s="42"/>
      <c r="E17" s="100" t="s">
        <v>22</v>
      </c>
      <c r="F17" s="100"/>
      <c r="G17" s="100"/>
      <c r="H17" s="101"/>
      <c r="I17" s="43">
        <f>IF(E16="","",IF(I16&gt;R16,2,IF(I16=R16,1,0)))</f>
        <v>2</v>
      </c>
      <c r="J17" s="42"/>
      <c r="K17" s="42"/>
      <c r="L17" s="42"/>
      <c r="M17" s="42"/>
      <c r="N17" s="100" t="s">
        <v>22</v>
      </c>
      <c r="O17" s="100"/>
      <c r="P17" s="100"/>
      <c r="Q17" s="101"/>
      <c r="R17" s="43">
        <f>IF(N16="","",IF(R16&gt;I16,2,IF(R16=I16,1,0)))</f>
        <v>0</v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6" t="str">
        <f>IF(D8="","",IF(I16&gt;R16,D8,IF(I16&lt;R16,M8,D8)))</f>
        <v>BEAUVAIS 1</v>
      </c>
      <c r="C19" s="96"/>
      <c r="D19" s="96"/>
      <c r="E19" s="96"/>
      <c r="F19" s="32" t="str">
        <f>IF(D8="","",IF(I16=R16,"ET","BAT"))</f>
        <v>BAT</v>
      </c>
      <c r="G19" s="96" t="str">
        <f>IF(M8="","",IF(B19=D8,M8,D8))</f>
        <v>GRAVELINES</v>
      </c>
      <c r="H19" s="96"/>
      <c r="I19" s="96"/>
      <c r="J19" s="96"/>
      <c r="K19" s="96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9" ht="20.100000000000001" customHeight="1"/>
    <row r="23" spans="1:19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1:19" ht="28.5" customHeight="1">
      <c r="B24" s="24" t="s">
        <v>17</v>
      </c>
      <c r="C24" s="90" t="s">
        <v>33</v>
      </c>
      <c r="D24" s="90"/>
      <c r="E24" s="90"/>
      <c r="F24" s="90"/>
      <c r="G24" s="37"/>
      <c r="H24" s="25"/>
      <c r="I24" s="25"/>
      <c r="K24" s="24" t="s">
        <v>17</v>
      </c>
      <c r="L24" s="90" t="s">
        <v>70</v>
      </c>
      <c r="M24" s="90"/>
      <c r="N24" s="90"/>
      <c r="O24" s="90"/>
      <c r="P24" s="37"/>
      <c r="Q24" s="25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R14:R15"/>
    <mergeCell ref="F14:F15"/>
    <mergeCell ref="G12:G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F10:F11"/>
    <mergeCell ref="F12:F13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  <mergeCell ref="G14:G15"/>
    <mergeCell ref="H14:H15"/>
  </mergeCells>
  <phoneticPr fontId="0" type="noConversion"/>
  <conditionalFormatting sqref="D8:I8 M8:R8 B10:B15 Q10:Q15 H10:H15 K10:K15 D10:E15 L24:O24 C24:F24 M10:M15">
    <cfRule type="cellIs" dxfId="18" priority="6" stopIfTrue="1" operator="equal">
      <formula>$A$4</formula>
    </cfRule>
  </conditionalFormatting>
  <conditionalFormatting sqref="D6:G6">
    <cfRule type="cellIs" dxfId="17" priority="7" stopIfTrue="1" operator="equal">
      <formula>$A$2</formula>
    </cfRule>
  </conditionalFormatting>
  <conditionalFormatting sqref="D6:G6">
    <cfRule type="cellIs" dxfId="16" priority="5" stopIfTrue="1" operator="equal">
      <formula>$A$2</formula>
    </cfRule>
  </conditionalFormatting>
  <conditionalFormatting sqref="C24:F24">
    <cfRule type="cellIs" dxfId="15" priority="4" stopIfTrue="1" operator="equal">
      <formula>$A$4</formula>
    </cfRule>
  </conditionalFormatting>
  <conditionalFormatting sqref="M8:R8">
    <cfRule type="cellIs" dxfId="14" priority="3" stopIfTrue="1" operator="equal">
      <formula>$A$4</formula>
    </cfRule>
  </conditionalFormatting>
  <conditionalFormatting sqref="K10:K15">
    <cfRule type="cellIs" dxfId="13" priority="2" stopIfTrue="1" operator="equal">
      <formula>$A$4</formula>
    </cfRule>
  </conditionalFormatting>
  <conditionalFormatting sqref="L24:O24">
    <cfRule type="cellIs" dxfId="12" priority="1" stopIfTrue="1" operator="equal">
      <formula>$A$4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topLeftCell="A7" zoomScale="70" workbookViewId="0">
      <selection activeCell="Q16" sqref="Q16"/>
    </sheetView>
  </sheetViews>
  <sheetFormatPr baseColWidth="10" defaultColWidth="11.42578125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>
      <c r="C2" s="39"/>
      <c r="D2" s="57" t="s">
        <v>21</v>
      </c>
      <c r="E2" s="57"/>
      <c r="F2" s="57"/>
      <c r="G2" s="57"/>
      <c r="H2" s="57"/>
      <c r="I2" s="57"/>
      <c r="J2" s="57"/>
      <c r="K2" s="57"/>
      <c r="L2" s="57"/>
      <c r="M2" s="57"/>
      <c r="N2" s="39"/>
      <c r="O2" s="39"/>
      <c r="P2" s="39"/>
    </row>
    <row r="3" spans="1:18" s="6" customFormat="1" ht="20.100000000000001" customHeight="1"/>
    <row r="4" spans="1:18" ht="50.1" customHeight="1">
      <c r="C4" s="40"/>
      <c r="D4" s="58" t="s">
        <v>23</v>
      </c>
      <c r="E4" s="58"/>
      <c r="F4" s="58"/>
      <c r="G4" s="58"/>
      <c r="H4" s="58"/>
      <c r="I4" s="58"/>
      <c r="J4" s="58"/>
      <c r="K4" s="58"/>
      <c r="L4" s="58"/>
      <c r="M4" s="58"/>
      <c r="N4" s="40"/>
      <c r="O4" s="40"/>
      <c r="P4" s="40"/>
    </row>
    <row r="5" spans="1:18" ht="14.1" customHeight="1">
      <c r="Q5" s="39"/>
      <c r="R5" s="39"/>
    </row>
    <row r="6" spans="1:18" ht="51" customHeight="1">
      <c r="A6" s="7"/>
      <c r="B6" s="59" t="s">
        <v>0</v>
      </c>
      <c r="C6" s="59"/>
      <c r="D6" s="60">
        <v>44955</v>
      </c>
      <c r="E6" s="60"/>
      <c r="F6" s="60"/>
      <c r="G6" s="60"/>
      <c r="I6" s="41"/>
      <c r="J6" s="41" t="s">
        <v>18</v>
      </c>
      <c r="K6" s="41"/>
      <c r="L6" s="41"/>
      <c r="M6" s="41"/>
      <c r="N6" s="41"/>
      <c r="O6" s="7"/>
      <c r="R6" s="23" t="s">
        <v>10</v>
      </c>
    </row>
    <row r="7" spans="1:18" ht="14.1" customHeight="1" thickBot="1">
      <c r="C7" s="56"/>
      <c r="D7" s="56"/>
      <c r="E7" s="56"/>
      <c r="M7" s="38"/>
    </row>
    <row r="8" spans="1:18" s="14" customFormat="1" ht="48" customHeight="1" thickTop="1" thickBot="1">
      <c r="B8" s="92" t="s">
        <v>6</v>
      </c>
      <c r="C8" s="93"/>
      <c r="D8" s="94" t="s">
        <v>69</v>
      </c>
      <c r="E8" s="94"/>
      <c r="F8" s="94"/>
      <c r="G8" s="94"/>
      <c r="H8" s="94"/>
      <c r="I8" s="95"/>
      <c r="J8" s="13"/>
      <c r="K8" s="92" t="s">
        <v>7</v>
      </c>
      <c r="L8" s="93"/>
      <c r="M8" s="94" t="s">
        <v>68</v>
      </c>
      <c r="N8" s="94"/>
      <c r="O8" s="94"/>
      <c r="P8" s="94"/>
      <c r="Q8" s="94"/>
      <c r="R8" s="95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>
      <c r="A10" s="91">
        <v>3.1</v>
      </c>
      <c r="B10" s="26" t="str">
        <f>IF(ISBLANK(B11),"",VLOOKUP(B11,Joueurs!A:D,2,FALSE))</f>
        <v>VASSEUR Yannick</v>
      </c>
      <c r="C10" s="84">
        <v>25</v>
      </c>
      <c r="D10" s="79">
        <v>25</v>
      </c>
      <c r="E10" s="79">
        <v>30</v>
      </c>
      <c r="F10" s="83">
        <f>IF(D10="","",IF(A10=3.1,D10,IF(A10=2.8,D10*0.86,IF(A10=2.6,D10*0.78))))</f>
        <v>25</v>
      </c>
      <c r="G10" s="73">
        <f>IF(D10="","",F10/E10)</f>
        <v>0.83333333333333337</v>
      </c>
      <c r="H10" s="79">
        <v>6</v>
      </c>
      <c r="I10" s="80">
        <f>IF(D10="","",IF(D10&lt;M10,0,IF(D10&gt;M10,2,1)))</f>
        <v>2</v>
      </c>
      <c r="J10" s="18"/>
      <c r="K10" s="26" t="str">
        <f>IF(ISBLANK(K11),"",VLOOKUP(K11,Joueurs!A:D,2,FALSE))</f>
        <v>HUBERT Olivier</v>
      </c>
      <c r="L10" s="84">
        <f>C10</f>
        <v>25</v>
      </c>
      <c r="M10" s="79">
        <v>19</v>
      </c>
      <c r="N10" s="71">
        <f>IF(E10="","",E10)</f>
        <v>30</v>
      </c>
      <c r="O10" s="83">
        <f>IF(M10="","",IF(A10=3.1,M10,IF(A10=2.8,M10*0.86,IF(A10=2.6,M10*0.78))))</f>
        <v>19</v>
      </c>
      <c r="P10" s="73">
        <f>IF(M10="","",O10/N10)</f>
        <v>0.6333333333333333</v>
      </c>
      <c r="Q10" s="79">
        <v>2</v>
      </c>
      <c r="R10" s="80">
        <f>IF(I10="","",2-I10)</f>
        <v>0</v>
      </c>
    </row>
    <row r="11" spans="1:18" s="3" customFormat="1" ht="24.95" customHeight="1">
      <c r="A11" s="76">
        <v>3.1</v>
      </c>
      <c r="B11" s="27" t="s">
        <v>50</v>
      </c>
      <c r="C11" s="77"/>
      <c r="D11" s="78"/>
      <c r="E11" s="78"/>
      <c r="F11" s="82"/>
      <c r="G11" s="74"/>
      <c r="H11" s="78"/>
      <c r="I11" s="75"/>
      <c r="J11" s="16"/>
      <c r="K11" s="27" t="s">
        <v>56</v>
      </c>
      <c r="L11" s="77"/>
      <c r="M11" s="78"/>
      <c r="N11" s="72"/>
      <c r="O11" s="97"/>
      <c r="P11" s="74"/>
      <c r="Q11" s="78"/>
      <c r="R11" s="75"/>
    </row>
    <row r="12" spans="1:18" s="3" customFormat="1" ht="32.1" customHeight="1">
      <c r="A12" s="61">
        <v>3.1</v>
      </c>
      <c r="B12" s="36" t="str">
        <f>IF(ISBLANK(B13),"",VLOOKUP(B13,Joueurs!A:D,2,FALSE))</f>
        <v>LAROCHE Fabien</v>
      </c>
      <c r="C12" s="63">
        <v>25</v>
      </c>
      <c r="D12" s="65">
        <v>25</v>
      </c>
      <c r="E12" s="65">
        <v>39</v>
      </c>
      <c r="F12" s="81">
        <f>IF(D12="","",IF(A12=3.1,D12,IF(A12=2.8,D12*0.86,IF(A12=2.6,D12*0.78))))</f>
        <v>25</v>
      </c>
      <c r="G12" s="67">
        <f>IF(D12="","",F12/E12)</f>
        <v>0.64102564102564108</v>
      </c>
      <c r="H12" s="65">
        <v>5</v>
      </c>
      <c r="I12" s="69">
        <f>IF(D12="","",IF(D12&lt;M12,0,IF(D12&gt;M12,2,1)))</f>
        <v>1</v>
      </c>
      <c r="J12" s="19"/>
      <c r="K12" s="28" t="str">
        <f>IF(ISBLANK(K13),"",VLOOKUP(K13,Joueurs!A:D,2,FALSE))</f>
        <v>DELBEY JULIEN</v>
      </c>
      <c r="L12" s="63">
        <f>C12</f>
        <v>25</v>
      </c>
      <c r="M12" s="65">
        <v>25</v>
      </c>
      <c r="N12" s="98">
        <f>IF(E12="","",E12)</f>
        <v>39</v>
      </c>
      <c r="O12" s="81">
        <f>IF(M12="","",IF(A12=3.1,M12,IF(A12=2.8,M12*0.86,IF(A12=2.6,M12*0.78))))</f>
        <v>25</v>
      </c>
      <c r="P12" s="67">
        <f>IF(M12="","",O12/N12)</f>
        <v>0.64102564102564108</v>
      </c>
      <c r="Q12" s="65">
        <v>3</v>
      </c>
      <c r="R12" s="69">
        <f>IF(I12="","",2-I12)</f>
        <v>1</v>
      </c>
    </row>
    <row r="13" spans="1:18" s="3" customFormat="1" ht="24.95" customHeight="1" thickBot="1">
      <c r="A13" s="76"/>
      <c r="B13" s="27" t="s">
        <v>51</v>
      </c>
      <c r="C13" s="77"/>
      <c r="D13" s="78"/>
      <c r="E13" s="78"/>
      <c r="F13" s="82"/>
      <c r="G13" s="74"/>
      <c r="H13" s="78"/>
      <c r="I13" s="75"/>
      <c r="J13" s="16"/>
      <c r="K13" s="29" t="s">
        <v>58</v>
      </c>
      <c r="L13" s="77"/>
      <c r="M13" s="78"/>
      <c r="N13" s="98"/>
      <c r="O13" s="82"/>
      <c r="P13" s="74"/>
      <c r="Q13" s="78"/>
      <c r="R13" s="75"/>
    </row>
    <row r="14" spans="1:18" s="3" customFormat="1" ht="32.1" customHeight="1" thickTop="1">
      <c r="A14" s="61">
        <v>2.8</v>
      </c>
      <c r="B14" s="36" t="str">
        <f>IF(ISBLANK(B15),"",VLOOKUP(B15,Joueurs!A:D,2,FALSE))</f>
        <v>BOUTON Gérard</v>
      </c>
      <c r="C14" s="63">
        <v>25</v>
      </c>
      <c r="D14" s="65">
        <v>12</v>
      </c>
      <c r="E14" s="65">
        <v>46</v>
      </c>
      <c r="F14" s="97">
        <f>IF(D14="","",IF(A14=3.1,D14,IF(A14=2.8,D14*0.86,IF(A14=2.6,D14*0.78))))</f>
        <v>10.32</v>
      </c>
      <c r="G14" s="67">
        <f>IF(D14="","",F14/E14)</f>
        <v>0.22434782608695653</v>
      </c>
      <c r="H14" s="65">
        <v>2</v>
      </c>
      <c r="I14" s="69">
        <f>IF(D14="","",IF(D14&lt;M14,0,IF(D14&gt;M14,2,1)))</f>
        <v>0</v>
      </c>
      <c r="J14" s="19"/>
      <c r="K14" s="28" t="str">
        <f>IF(ISBLANK(K15),"",VLOOKUP(K15,Joueurs!A:D,2,FALSE))</f>
        <v>JACQUES Lionel</v>
      </c>
      <c r="L14" s="63">
        <f>C14</f>
        <v>25</v>
      </c>
      <c r="M14" s="65">
        <v>25</v>
      </c>
      <c r="N14" s="72">
        <f>IF(E14="","",E14)</f>
        <v>46</v>
      </c>
      <c r="O14" s="97">
        <f>IF(M14="","",IF(A14=3.1,M14,IF(A14=2.8,M14*0.86,IF(A14=2.6,M14*0.78))))</f>
        <v>21.5</v>
      </c>
      <c r="P14" s="67">
        <f>IF(M14="","",O14/N14)</f>
        <v>0.46739130434782611</v>
      </c>
      <c r="Q14" s="65">
        <v>3</v>
      </c>
      <c r="R14" s="69">
        <f>IF(I14="","",2-I14)</f>
        <v>2</v>
      </c>
    </row>
    <row r="15" spans="1:18" s="3" customFormat="1" ht="24.95" customHeight="1" thickBot="1">
      <c r="A15" s="62"/>
      <c r="B15" s="27" t="s">
        <v>53</v>
      </c>
      <c r="C15" s="64"/>
      <c r="D15" s="66"/>
      <c r="E15" s="66"/>
      <c r="F15" s="82"/>
      <c r="G15" s="68"/>
      <c r="H15" s="66"/>
      <c r="I15" s="70"/>
      <c r="J15" s="17"/>
      <c r="K15" s="27" t="s">
        <v>55</v>
      </c>
      <c r="L15" s="64"/>
      <c r="M15" s="66"/>
      <c r="N15" s="99"/>
      <c r="O15" s="82"/>
      <c r="P15" s="68"/>
      <c r="Q15" s="66"/>
      <c r="R15" s="70"/>
    </row>
    <row r="16" spans="1:18" s="15" customFormat="1" ht="50.25" customHeight="1" thickTop="1" thickBot="1">
      <c r="A16" s="33" t="s">
        <v>25</v>
      </c>
      <c r="B16" s="44" t="s">
        <v>2</v>
      </c>
      <c r="C16" s="35"/>
      <c r="D16" s="45">
        <f>IF(D10="","",SUM(D10:D14))</f>
        <v>62</v>
      </c>
      <c r="E16" s="45">
        <f>IF(E10="","",SUM(E10:E14))</f>
        <v>115</v>
      </c>
      <c r="F16" s="52">
        <f>IF(F10="","",SUM(F10:F14))</f>
        <v>60.32</v>
      </c>
      <c r="G16" s="46">
        <f>IF(E16="","",F16/E16)</f>
        <v>0.52452173913043476</v>
      </c>
      <c r="H16" s="46"/>
      <c r="I16" s="51">
        <f>IF(I10="","",SUM(I10:I14))</f>
        <v>3</v>
      </c>
      <c r="J16" s="20"/>
      <c r="K16" s="44" t="s">
        <v>2</v>
      </c>
      <c r="L16" s="47"/>
      <c r="M16" s="45">
        <f>IF(M10="","",SUM(M10:M14))</f>
        <v>69</v>
      </c>
      <c r="N16" s="45">
        <f>IF(N10="","",SUM(N10:N14))</f>
        <v>115</v>
      </c>
      <c r="O16" s="52">
        <f>IF(O10="","",SUM(O10:O14))</f>
        <v>65.5</v>
      </c>
      <c r="P16" s="46">
        <f>IF(N16="","",O16/N16)</f>
        <v>0.56956521739130439</v>
      </c>
      <c r="Q16" s="46"/>
      <c r="R16" s="51">
        <f>IF(R10="","",SUM(R10:R14))</f>
        <v>3</v>
      </c>
    </row>
    <row r="17" spans="1:19" s="2" customFormat="1" ht="50.1" customHeight="1" thickTop="1">
      <c r="B17" s="42"/>
      <c r="C17" s="42"/>
      <c r="D17" s="42"/>
      <c r="E17" s="100" t="s">
        <v>22</v>
      </c>
      <c r="F17" s="100"/>
      <c r="G17" s="100"/>
      <c r="H17" s="101"/>
      <c r="I17" s="43">
        <f>IF(E16="","",IF(I16&gt;R16,2,IF(I16=R16,1,0)))</f>
        <v>1</v>
      </c>
      <c r="J17" s="42"/>
      <c r="K17" s="42"/>
      <c r="L17" s="42"/>
      <c r="M17" s="42"/>
      <c r="N17" s="100" t="s">
        <v>22</v>
      </c>
      <c r="O17" s="100"/>
      <c r="P17" s="100"/>
      <c r="Q17" s="101"/>
      <c r="R17" s="43">
        <f>IF(N16="","",IF(R16&gt;I16,2,IF(R16=I16,1,0)))</f>
        <v>1</v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96" t="str">
        <f>IF(D8="","",IF(I16&gt;R16,D8,IF(I16&lt;R16,M8,D8)))</f>
        <v>BEAUVAIS 1</v>
      </c>
      <c r="C19" s="96"/>
      <c r="D19" s="96"/>
      <c r="E19" s="96"/>
      <c r="F19" s="32" t="str">
        <f>IF(D8="","",IF(I16=R16,"ET","BAT"))</f>
        <v>ET</v>
      </c>
      <c r="G19" s="96" t="str">
        <f>IF(M8="","",IF(B19=D8,M8,D8))</f>
        <v>BILLY MONTIGNY 1</v>
      </c>
      <c r="H19" s="96"/>
      <c r="I19" s="96"/>
      <c r="J19" s="96"/>
      <c r="K19" s="96"/>
      <c r="L19" s="34">
        <f>IF(D8="","",IF(B19=D8,I17,R17))</f>
        <v>1</v>
      </c>
      <c r="M19" s="32" t="str">
        <f>IF(D8="","","à")</f>
        <v>à</v>
      </c>
      <c r="N19" s="34">
        <f>IF(D8="","",IF(L19=I17,R17,I17))</f>
        <v>1</v>
      </c>
      <c r="O19" s="48">
        <f>IF(D8="","",IF(B19=D8,I16,R16))</f>
        <v>3</v>
      </c>
      <c r="P19" s="49" t="str">
        <f>IF(D8="","","P.M. à")</f>
        <v>P.M. à</v>
      </c>
      <c r="Q19" s="50">
        <f>IF(D8="","",IF(L19=I17,R16,I16))</f>
        <v>3</v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spans="1:19" ht="20.100000000000001" customHeight="1"/>
    <row r="23" spans="1:19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1:19" ht="28.5" customHeight="1">
      <c r="B24" s="24" t="s">
        <v>17</v>
      </c>
      <c r="C24" s="90" t="s">
        <v>33</v>
      </c>
      <c r="D24" s="90"/>
      <c r="E24" s="90"/>
      <c r="F24" s="90"/>
      <c r="G24" s="37"/>
      <c r="H24" s="25"/>
      <c r="I24" s="25"/>
      <c r="K24" s="24" t="s">
        <v>17</v>
      </c>
      <c r="L24" s="90" t="s">
        <v>39</v>
      </c>
      <c r="M24" s="90"/>
      <c r="N24" s="90"/>
      <c r="O24" s="90"/>
      <c r="P24" s="37"/>
      <c r="Q24" s="25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24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P14:P15"/>
    <mergeCell ref="Q14:Q15"/>
    <mergeCell ref="N14:N15"/>
    <mergeCell ref="O14:O15"/>
    <mergeCell ref="E17:H17"/>
    <mergeCell ref="N17:Q17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A10:A11"/>
    <mergeCell ref="B8:C8"/>
    <mergeCell ref="K8:L8"/>
    <mergeCell ref="D8:I8"/>
    <mergeCell ref="C10:C11"/>
    <mergeCell ref="D10:D11"/>
    <mergeCell ref="E10:E11"/>
    <mergeCell ref="A27:S27"/>
    <mergeCell ref="B23:I23"/>
    <mergeCell ref="K23:R23"/>
    <mergeCell ref="A21:R21"/>
    <mergeCell ref="C24:F24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C7:E7"/>
    <mergeCell ref="D2:M2"/>
    <mergeCell ref="D4:M4"/>
    <mergeCell ref="B6:C6"/>
    <mergeCell ref="D6:G6"/>
  </mergeCells>
  <phoneticPr fontId="0" type="noConversion"/>
  <conditionalFormatting sqref="D8:I8 M8:R8 B10:B15 Q10:Q15 H10:H15 K10:K15 M10:M15 D10:E15 C24:F24 L24:O24">
    <cfRule type="cellIs" dxfId="11" priority="10" stopIfTrue="1" operator="equal">
      <formula>$A$4</formula>
    </cfRule>
  </conditionalFormatting>
  <conditionalFormatting sqref="D6:G6">
    <cfRule type="cellIs" dxfId="10" priority="11" stopIfTrue="1" operator="equal">
      <formula>$A$2</formula>
    </cfRule>
  </conditionalFormatting>
  <conditionalFormatting sqref="D6:G6">
    <cfRule type="cellIs" dxfId="9" priority="9" stopIfTrue="1" operator="equal">
      <formula>$A$2</formula>
    </cfRule>
  </conditionalFormatting>
  <conditionalFormatting sqref="D6:G6">
    <cfRule type="cellIs" dxfId="8" priority="8" stopIfTrue="1" operator="equal">
      <formula>$A$2</formula>
    </cfRule>
  </conditionalFormatting>
  <conditionalFormatting sqref="D8:I8">
    <cfRule type="cellIs" dxfId="7" priority="7" stopIfTrue="1" operator="equal">
      <formula>$A$4</formula>
    </cfRule>
  </conditionalFormatting>
  <conditionalFormatting sqref="M8:R8">
    <cfRule type="cellIs" dxfId="6" priority="6" stopIfTrue="1" operator="equal">
      <formula>$A$4</formula>
    </cfRule>
  </conditionalFormatting>
  <conditionalFormatting sqref="K10:K11">
    <cfRule type="cellIs" dxfId="5" priority="5" stopIfTrue="1" operator="equal">
      <formula>$A$4</formula>
    </cfRule>
  </conditionalFormatting>
  <conditionalFormatting sqref="K12:K13">
    <cfRule type="cellIs" dxfId="4" priority="4" stopIfTrue="1" operator="equal">
      <formula>$A$4</formula>
    </cfRule>
  </conditionalFormatting>
  <conditionalFormatting sqref="K14:K15">
    <cfRule type="cellIs" dxfId="3" priority="3" stopIfTrue="1" operator="equal">
      <formula>$A$4</formula>
    </cfRule>
  </conditionalFormatting>
  <conditionalFormatting sqref="B10:B15">
    <cfRule type="cellIs" dxfId="2" priority="2" stopIfTrue="1" operator="equal">
      <formula>$A$4</formula>
    </cfRule>
  </conditionalFormatting>
  <conditionalFormatting sqref="L24:O24">
    <cfRule type="cellIs" dxfId="1" priority="1" stopIfTrue="1" operator="equal">
      <formula>$A$4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23" sqref="D23"/>
    </sheetView>
  </sheetViews>
  <sheetFormatPr baseColWidth="10" defaultRowHeight="12.75"/>
  <cols>
    <col min="1" max="1" width="15.85546875" customWidth="1"/>
    <col min="2" max="2" width="27.140625" customWidth="1"/>
    <col min="3" max="3" width="10.42578125" style="54" customWidth="1"/>
    <col min="4" max="4" width="38.5703125" customWidth="1"/>
    <col min="6" max="6" width="42.42578125" customWidth="1"/>
  </cols>
  <sheetData>
    <row r="1" spans="1:4">
      <c r="A1" t="s">
        <v>26</v>
      </c>
      <c r="B1" t="s">
        <v>27</v>
      </c>
      <c r="C1" s="54" t="s">
        <v>28</v>
      </c>
      <c r="D1" t="s">
        <v>29</v>
      </c>
    </row>
    <row r="2" spans="1:4">
      <c r="A2" s="53" t="s">
        <v>50</v>
      </c>
      <c r="B2" s="53" t="s">
        <v>33</v>
      </c>
      <c r="C2" s="55">
        <v>601</v>
      </c>
      <c r="D2" s="53" t="s">
        <v>30</v>
      </c>
    </row>
    <row r="3" spans="1:4">
      <c r="A3" s="53" t="s">
        <v>51</v>
      </c>
      <c r="B3" s="53" t="s">
        <v>34</v>
      </c>
      <c r="C3" s="55">
        <v>597</v>
      </c>
      <c r="D3" s="53" t="s">
        <v>30</v>
      </c>
    </row>
    <row r="4" spans="1:4">
      <c r="A4" s="53" t="s">
        <v>52</v>
      </c>
      <c r="B4" s="53" t="s">
        <v>35</v>
      </c>
      <c r="C4" s="55">
        <v>281</v>
      </c>
      <c r="D4" s="53" t="s">
        <v>30</v>
      </c>
    </row>
    <row r="5" spans="1:4">
      <c r="A5" s="53" t="s">
        <v>53</v>
      </c>
      <c r="B5" s="53" t="s">
        <v>36</v>
      </c>
      <c r="C5" s="55">
        <v>228</v>
      </c>
      <c r="D5" s="53" t="s">
        <v>30</v>
      </c>
    </row>
    <row r="6" spans="1:4">
      <c r="A6" s="53" t="s">
        <v>54</v>
      </c>
      <c r="B6" s="53" t="s">
        <v>37</v>
      </c>
      <c r="C6" s="55">
        <v>237</v>
      </c>
      <c r="D6" s="53" t="s">
        <v>30</v>
      </c>
    </row>
    <row r="7" spans="1:4">
      <c r="A7" s="53" t="s">
        <v>55</v>
      </c>
      <c r="B7" s="53" t="s">
        <v>38</v>
      </c>
      <c r="C7" s="55">
        <v>325</v>
      </c>
      <c r="D7" s="53" t="s">
        <v>31</v>
      </c>
    </row>
    <row r="8" spans="1:4">
      <c r="A8" s="53" t="s">
        <v>56</v>
      </c>
      <c r="B8" s="53" t="s">
        <v>39</v>
      </c>
      <c r="C8" s="55">
        <v>463</v>
      </c>
      <c r="D8" s="53" t="s">
        <v>31</v>
      </c>
    </row>
    <row r="9" spans="1:4">
      <c r="A9" s="53" t="s">
        <v>57</v>
      </c>
      <c r="B9" s="53" t="s">
        <v>40</v>
      </c>
      <c r="C9" s="55">
        <v>373</v>
      </c>
      <c r="D9" s="53" t="s">
        <v>31</v>
      </c>
    </row>
    <row r="10" spans="1:4">
      <c r="A10" s="53" t="s">
        <v>58</v>
      </c>
      <c r="B10" s="53" t="s">
        <v>41</v>
      </c>
      <c r="C10" s="55">
        <v>469</v>
      </c>
      <c r="D10" s="53" t="s">
        <v>31</v>
      </c>
    </row>
    <row r="11" spans="1:4">
      <c r="A11" s="53" t="s">
        <v>59</v>
      </c>
      <c r="B11" s="53" t="s">
        <v>42</v>
      </c>
      <c r="C11" s="55">
        <v>389</v>
      </c>
      <c r="D11" s="53" t="s">
        <v>31</v>
      </c>
    </row>
    <row r="12" spans="1:4">
      <c r="A12" s="53" t="s">
        <v>60</v>
      </c>
      <c r="B12" s="53" t="s">
        <v>43</v>
      </c>
      <c r="C12" s="55">
        <v>477</v>
      </c>
      <c r="D12" s="53" t="s">
        <v>31</v>
      </c>
    </row>
    <row r="13" spans="1:4">
      <c r="A13" s="53" t="s">
        <v>61</v>
      </c>
      <c r="B13" s="53" t="s">
        <v>44</v>
      </c>
      <c r="C13" s="55">
        <v>396</v>
      </c>
      <c r="D13" s="53" t="s">
        <v>32</v>
      </c>
    </row>
    <row r="14" spans="1:4">
      <c r="A14" s="53" t="s">
        <v>62</v>
      </c>
      <c r="B14" s="53" t="s">
        <v>45</v>
      </c>
      <c r="C14" s="55">
        <v>483</v>
      </c>
      <c r="D14" s="53" t="s">
        <v>32</v>
      </c>
    </row>
    <row r="15" spans="1:4">
      <c r="A15" s="53" t="s">
        <v>63</v>
      </c>
      <c r="B15" s="53" t="s">
        <v>46</v>
      </c>
      <c r="C15" s="55">
        <v>343</v>
      </c>
      <c r="D15" s="53" t="s">
        <v>32</v>
      </c>
    </row>
    <row r="16" spans="1:4">
      <c r="A16" s="53" t="s">
        <v>64</v>
      </c>
      <c r="B16" s="53" t="s">
        <v>47</v>
      </c>
      <c r="C16" s="55">
        <v>369</v>
      </c>
      <c r="D16" s="53" t="s">
        <v>32</v>
      </c>
    </row>
    <row r="17" spans="1:4">
      <c r="A17" s="53" t="s">
        <v>65</v>
      </c>
      <c r="B17" s="53" t="s">
        <v>48</v>
      </c>
      <c r="C17" s="55">
        <v>313</v>
      </c>
      <c r="D17" s="53" t="s">
        <v>32</v>
      </c>
    </row>
    <row r="18" spans="1:4">
      <c r="A18" s="53" t="s">
        <v>66</v>
      </c>
      <c r="B18" s="53" t="s">
        <v>49</v>
      </c>
      <c r="C18" s="55">
        <v>346</v>
      </c>
      <c r="D18" s="53" t="s">
        <v>32</v>
      </c>
    </row>
  </sheetData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Rencontre 1</vt:lpstr>
      <vt:lpstr>Rencontre 2</vt:lpstr>
      <vt:lpstr>Rencontre 3</vt:lpstr>
      <vt:lpstr>Joueurs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ASBM</cp:lastModifiedBy>
  <cp:lastPrinted>2023-01-29T15:13:56Z</cp:lastPrinted>
  <dcterms:created xsi:type="dcterms:W3CDTF">2000-12-02T20:13:56Z</dcterms:created>
  <dcterms:modified xsi:type="dcterms:W3CDTF">2023-01-29T15:14:01Z</dcterms:modified>
</cp:coreProperties>
</file>